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412" windowHeight="6852" activeTab="0"/>
  </bookViews>
  <sheets>
    <sheet name="Sheet1" sheetId="1" r:id="rId1"/>
    <sheet name="Sheet2" sheetId="2" r:id="rId2"/>
    <sheet name="Sheet3" sheetId="3" r:id="rId3"/>
  </sheets>
  <definedNames>
    <definedName name="dt">'Sheet1'!$E$1</definedName>
    <definedName name="sigma">'Sheet1'!$C$1</definedName>
    <definedName name="solver_adj" localSheetId="0" hidden="1">'Sheet1'!$C$6:$G$6,'Sheet1'!$C$1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'Sheet1'!$B$58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trike">'Sheet1'!$B$36</definedName>
    <definedName name="theta">'Sheet1'!$C$6:$H$6</definedName>
  </definedNames>
  <calcPr fullCalcOnLoad="1"/>
</workbook>
</file>

<file path=xl/sharedStrings.xml><?xml version="1.0" encoding="utf-8"?>
<sst xmlns="http://schemas.openxmlformats.org/spreadsheetml/2006/main" count="16" uniqueCount="16">
  <si>
    <t>time</t>
  </si>
  <si>
    <t>market yields</t>
  </si>
  <si>
    <t>theta</t>
  </si>
  <si>
    <t>Interest Rate Tree</t>
  </si>
  <si>
    <t>sigma</t>
  </si>
  <si>
    <t>dt</t>
  </si>
  <si>
    <t>Arrow-Debreu Tree</t>
  </si>
  <si>
    <t>Bond Prices</t>
  </si>
  <si>
    <t>Bond Yields</t>
  </si>
  <si>
    <t>Market Yields</t>
  </si>
  <si>
    <t>Strike</t>
  </si>
  <si>
    <t>Coupon Bearing Bond Tree</t>
  </si>
  <si>
    <t>Call Option on Coupon Bearing Bond Tree</t>
  </si>
  <si>
    <t>yield error</t>
  </si>
  <si>
    <t>totla error</t>
  </si>
  <si>
    <t>Squared relative Errors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</si>
</sst>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57" applyNumberFormat="1" applyFont="1" applyAlignment="1">
      <alignment/>
    </xf>
    <xf numFmtId="0" fontId="34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925"/>
          <c:y val="0.344"/>
          <c:w val="0.91775"/>
          <c:h val="0.58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market yields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Sheet1!$C$3:$H$3</c:f>
              <c:numCache/>
            </c:numRef>
          </c:xVal>
          <c:yVal>
            <c:numRef>
              <c:f>Sheet1!$C$4:$H$4</c:f>
              <c:numCache/>
            </c:numRef>
          </c:yVal>
          <c:smooth val="1"/>
        </c:ser>
        <c:axId val="31007081"/>
        <c:axId val="10628274"/>
      </c:scatterChart>
      <c:val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28274"/>
        <c:crosses val="autoZero"/>
        <c:crossBetween val="midCat"/>
        <c:dispUnits/>
      </c:valAx>
      <c:valAx>
        <c:axId val="10628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070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12</xdr:col>
      <xdr:colOff>0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5343525" y="180975"/>
        <a:ext cx="22860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12.00390625" style="0" bestFit="1" customWidth="1"/>
    <col min="3" max="3" width="11.00390625" style="0" customWidth="1"/>
  </cols>
  <sheetData>
    <row r="1" spans="2:5" ht="14.25">
      <c r="B1" t="s">
        <v>4</v>
      </c>
      <c r="C1" s="2">
        <v>0.06441658917726913</v>
      </c>
      <c r="D1" t="s">
        <v>5</v>
      </c>
      <c r="E1">
        <v>0.5</v>
      </c>
    </row>
    <row r="3" spans="2:8" ht="14.25">
      <c r="B3" t="s">
        <v>0</v>
      </c>
      <c r="C3">
        <v>0.5</v>
      </c>
      <c r="D3">
        <v>1</v>
      </c>
      <c r="E3">
        <v>1.5</v>
      </c>
      <c r="F3">
        <v>2</v>
      </c>
      <c r="G3">
        <v>2.5</v>
      </c>
      <c r="H3">
        <v>3</v>
      </c>
    </row>
    <row r="4" spans="2:8" ht="14.25">
      <c r="B4" s="1" t="s">
        <v>1</v>
      </c>
      <c r="C4" s="2">
        <v>0.02</v>
      </c>
      <c r="D4" s="2">
        <v>0.025</v>
      </c>
      <c r="E4" s="2">
        <v>0.027</v>
      </c>
      <c r="F4" s="2">
        <v>0.028</v>
      </c>
      <c r="G4" s="2">
        <v>0.0285</v>
      </c>
      <c r="H4" s="2">
        <v>0.0287</v>
      </c>
    </row>
    <row r="6" spans="2:8" ht="14.25">
      <c r="B6" t="s">
        <v>2</v>
      </c>
      <c r="C6">
        <v>0.8089638312196813</v>
      </c>
      <c r="D6">
        <v>0.06357499104398083</v>
      </c>
      <c r="E6">
        <v>-0.0019140725535825196</v>
      </c>
      <c r="F6">
        <v>-0.03437451405662821</v>
      </c>
      <c r="G6">
        <v>-0.054951517797816304</v>
      </c>
      <c r="H6">
        <v>0</v>
      </c>
    </row>
    <row r="8" ht="14.25">
      <c r="B8" s="3" t="s">
        <v>3</v>
      </c>
    </row>
    <row r="9" spans="2:8" ht="14.25">
      <c r="B9" s="2">
        <v>0.019999521762126014</v>
      </c>
      <c r="C9" s="2">
        <f>B9*EXP(sigma*SQRT(dt)+theta*dt)</f>
        <v>0.03136647614890887</v>
      </c>
      <c r="D9" s="2">
        <f>C9*EXP(sigma*SQRT(dt)+theta*dt)</f>
        <v>0.03388852923789296</v>
      </c>
      <c r="E9" s="2">
        <f>D9*EXP(sigma*SQRT(dt)+theta*dt)</f>
        <v>0.035433898876315165</v>
      </c>
      <c r="F9" s="2">
        <f>E9*EXP(sigma*SQRT(dt)+theta*dt)</f>
        <v>0.03645326784739054</v>
      </c>
      <c r="G9" s="2">
        <f>F9*EXP(sigma*SQRT(dt)+theta*dt)</f>
        <v>0.03711810126869046</v>
      </c>
      <c r="H9" s="2">
        <f>G9*EXP(sigma*SQRT(dt)+theta*dt)</f>
        <v>0.03884790548425616</v>
      </c>
    </row>
    <row r="10" spans="2:8" ht="14.25">
      <c r="B10" s="2"/>
      <c r="C10" s="2">
        <f aca="true" t="shared" si="0" ref="C10:H10">C9*EXP(-2*sigma*SQRT(dt))</f>
        <v>0.028635318540669114</v>
      </c>
      <c r="D10" s="2">
        <f t="shared" si="0"/>
        <v>0.03093777015291534</v>
      </c>
      <c r="E10" s="2">
        <f t="shared" si="0"/>
        <v>0.032348580587891085</v>
      </c>
      <c r="F10" s="2">
        <f t="shared" si="0"/>
        <v>0.03327919055053532</v>
      </c>
      <c r="G10" s="2">
        <f t="shared" si="0"/>
        <v>0.0338861352613478</v>
      </c>
      <c r="H10" s="2">
        <f t="shared" si="0"/>
        <v>0.03546532109307979</v>
      </c>
    </row>
    <row r="11" spans="2:8" ht="14.25">
      <c r="B11" s="2"/>
      <c r="C11" s="2"/>
      <c r="D11" s="2">
        <f>D10*EXP(-2*sigma*SQRT(dt))</f>
        <v>0.028243941049066617</v>
      </c>
      <c r="E11" s="2">
        <f>E10*EXP(-2*sigma*SQRT(dt))</f>
        <v>0.029531908687326032</v>
      </c>
      <c r="F11" s="2">
        <f>F10*EXP(-2*sigma*SQRT(dt))</f>
        <v>0.030381488110622672</v>
      </c>
      <c r="G11" s="2">
        <f>G10*EXP(-2*sigma*SQRT(dt))</f>
        <v>0.030935584625901593</v>
      </c>
      <c r="H11" s="2">
        <f>H10*EXP(-2*sigma*SQRT(dt))</f>
        <v>0.0323772667935725</v>
      </c>
    </row>
    <row r="12" spans="2:8" ht="14.25">
      <c r="B12" s="2"/>
      <c r="C12" s="2"/>
      <c r="D12" s="2"/>
      <c r="E12" s="2">
        <f>E11*EXP(-2*sigma*SQRT(dt))</f>
        <v>0.02696049146103879</v>
      </c>
      <c r="F12" s="2">
        <f>F11*EXP(-2*sigma*SQRT(dt))</f>
        <v>0.02773609587691907</v>
      </c>
      <c r="G12" s="2">
        <f>G11*EXP(-2*sigma*SQRT(dt))</f>
        <v>0.028241945821361702</v>
      </c>
      <c r="H12" s="2">
        <f>H11*EXP(-2*sigma*SQRT(dt))</f>
        <v>0.02955809711325921</v>
      </c>
    </row>
    <row r="13" spans="2:8" ht="14.25">
      <c r="B13" s="2"/>
      <c r="C13" s="2"/>
      <c r="D13" s="2"/>
      <c r="E13" s="2"/>
      <c r="F13" s="2">
        <f>F12*EXP(-2*sigma*SQRT(dt))</f>
        <v>0.02532104456807927</v>
      </c>
      <c r="G13" s="2">
        <f>G12*EXP(-2*sigma*SQRT(dt))</f>
        <v>0.02578284889139974</v>
      </c>
      <c r="H13" s="2">
        <f>H12*EXP(-2*sigma*SQRT(dt))</f>
        <v>0.026984399595159917</v>
      </c>
    </row>
    <row r="14" spans="2:8" ht="14.25">
      <c r="B14" s="2"/>
      <c r="C14" s="2"/>
      <c r="D14" s="2"/>
      <c r="E14" s="2"/>
      <c r="F14" s="2"/>
      <c r="G14" s="2">
        <f>G13*EXP(-2*sigma*SQRT(dt))</f>
        <v>0.02353787168779085</v>
      </c>
      <c r="H14" s="2">
        <f>H13*EXP(-2*sigma*SQRT(dt))</f>
        <v>0.024634800363539936</v>
      </c>
    </row>
    <row r="15" spans="2:8" ht="14.25">
      <c r="B15" s="2"/>
      <c r="C15" s="2"/>
      <c r="D15" s="2"/>
      <c r="E15" s="2"/>
      <c r="F15" s="2"/>
      <c r="G15" s="2"/>
      <c r="H15" s="2">
        <f>H14*EXP(-2*sigma*SQRT(dt))</f>
        <v>0.022489786619537006</v>
      </c>
    </row>
    <row r="17" ht="14.25">
      <c r="B17" s="3" t="s">
        <v>6</v>
      </c>
    </row>
    <row r="18" spans="2:8" ht="14.25">
      <c r="B18">
        <v>1</v>
      </c>
      <c r="C18">
        <f aca="true" t="shared" si="1" ref="C18:H18">0.5*EXP(-B9*dt)*B18</f>
        <v>0.4950250352444301</v>
      </c>
      <c r="D18">
        <f t="shared" si="1"/>
        <v>0.24366100095257667</v>
      </c>
      <c r="E18">
        <f t="shared" si="1"/>
        <v>0.11978356313566221</v>
      </c>
      <c r="F18">
        <f t="shared" si="1"/>
        <v>0.05884002636011982</v>
      </c>
      <c r="G18">
        <f t="shared" si="1"/>
        <v>0.028888642628534526</v>
      </c>
      <c r="H18">
        <f t="shared" si="1"/>
        <v>0.014178720694832387</v>
      </c>
    </row>
    <row r="19" spans="3:8" ht="14.25">
      <c r="C19">
        <f>0.5*EXP(-B9*dt)*B18</f>
        <v>0.4950250352444301</v>
      </c>
      <c r="D19">
        <f>0.5*C18*EXP(-C9*dt)+0.5*C19*EXP(-C10*dt)</f>
        <v>0.48765496749707926</v>
      </c>
      <c r="E19">
        <f>0.5*D18*EXP(-D9*dt)+0.5*D19*EXP(-D10*dt)</f>
        <v>0.3598683300196143</v>
      </c>
      <c r="F19">
        <f>0.5*E18*EXP(-E9*dt)+0.5*E19*EXP(-E10*dt)</f>
        <v>0.23588729364810082</v>
      </c>
      <c r="G19">
        <f>0.5*F18*EXP(-F9*dt)+0.5*F19*EXP(-F10*dt)</f>
        <v>0.14488599260676474</v>
      </c>
      <c r="H19">
        <f>0.5*G18*EXP(-G9*dt)+0.5*G19*EXP(-G10*dt)</f>
        <v>0.08540464995201301</v>
      </c>
    </row>
    <row r="20" spans="4:8" ht="14.25">
      <c r="D20">
        <f>0.5*EXP(-C10*dt)*C19</f>
        <v>0.24399396654450256</v>
      </c>
      <c r="E20">
        <f>0.5*D19*EXP(-D10*dt)+0.5*D20*EXP(-D11*dt)</f>
        <v>0.36037102022400835</v>
      </c>
      <c r="F20">
        <f>0.5*E19*EXP(-E10*dt)+0.5*E20*EXP(-E11*dt)</f>
        <v>0.354591713286848</v>
      </c>
      <c r="G20">
        <f>0.5*F19*EXP(-F10*dt)+0.5*F20*EXP(-F11*dt)</f>
        <v>0.29062030373258946</v>
      </c>
      <c r="H20">
        <f>0.5*G19*EXP(-G10*dt)+0.5*G20*EXP(-G11*dt)</f>
        <v>0.21430574750959042</v>
      </c>
    </row>
    <row r="21" spans="5:8" ht="14.25">
      <c r="E21">
        <f>0.5*EXP(-D11*dt)*D20</f>
        <v>0.12028625334005622</v>
      </c>
      <c r="F21">
        <f>0.5*E20*EXP(-E11*dt)+0.5*E21*EXP(-E12*dt)</f>
        <v>0.23688226858559824</v>
      </c>
      <c r="G21">
        <f>0.5*F20*EXP(-F11*dt)+0.5*F21*EXP(-F12*dt)</f>
        <v>0.2914328777136068</v>
      </c>
      <c r="H21">
        <f>0.5*G20*EXP(-G11*dt)+0.5*G21*EXP(-G12*dt)</f>
        <v>0.28675305914636373</v>
      </c>
    </row>
    <row r="22" spans="6:8" ht="14.25">
      <c r="F22">
        <f>0.5*EXP(-E12*dt)*E21</f>
        <v>0.05933782258673127</v>
      </c>
      <c r="G22">
        <f>0.5*F21*EXP(-F12*dt)+0.5*F22*EXP(-F13*dt)</f>
        <v>0.14610557913445982</v>
      </c>
      <c r="H22">
        <f>0.5*G21*EXP(-G12*dt)+0.5*G22*EXP(-G13*dt)</f>
        <v>0.21579032022153852</v>
      </c>
    </row>
    <row r="23" spans="7:8" ht="14.25">
      <c r="G23">
        <f>0.5*EXP(-F13*dt)*F22</f>
        <v>0.02929565517521227</v>
      </c>
      <c r="H23">
        <f>0.5*G22*EXP(-G13*dt)+0.5*G23*EXP(-G14*dt)</f>
        <v>0.08659352802375447</v>
      </c>
    </row>
    <row r="24" ht="14.25">
      <c r="H24">
        <f>0.5*EXP(-G14*dt)*G23</f>
        <v>0.014476448696169906</v>
      </c>
    </row>
    <row r="26" ht="14.25">
      <c r="B26" s="3" t="s">
        <v>7</v>
      </c>
    </row>
    <row r="27" spans="2:8" ht="14.25">
      <c r="B27">
        <f aca="true" t="shared" si="2" ref="B27:H27">SUM(B18:B24)</f>
        <v>1</v>
      </c>
      <c r="C27">
        <f t="shared" si="2"/>
        <v>0.9900500704888602</v>
      </c>
      <c r="D27">
        <f t="shared" si="2"/>
        <v>0.9753099349941585</v>
      </c>
      <c r="E27">
        <f t="shared" si="2"/>
        <v>0.9603091667193411</v>
      </c>
      <c r="F27">
        <f t="shared" si="2"/>
        <v>0.9455391244673982</v>
      </c>
      <c r="G27">
        <f t="shared" si="2"/>
        <v>0.9312290509911677</v>
      </c>
      <c r="H27">
        <f t="shared" si="2"/>
        <v>0.9175024742442626</v>
      </c>
    </row>
    <row r="28" ht="14.25">
      <c r="B28" s="3" t="s">
        <v>8</v>
      </c>
    </row>
    <row r="29" spans="3:8" ht="14.25">
      <c r="C29" s="2">
        <f aca="true" t="shared" si="3" ref="C29:H29">-LN(C27)/C3</f>
        <v>0.019999521762126004</v>
      </c>
      <c r="D29" s="2">
        <f t="shared" si="3"/>
        <v>0.024999976452791773</v>
      </c>
      <c r="E29" s="2">
        <f t="shared" si="3"/>
        <v>0.02699999846721024</v>
      </c>
      <c r="F29" s="2">
        <f t="shared" si="3"/>
        <v>0.028000006040468192</v>
      </c>
      <c r="G29" s="2">
        <f t="shared" si="3"/>
        <v>0.028500002048540512</v>
      </c>
      <c r="H29" s="2">
        <f t="shared" si="3"/>
        <v>0.028700000777685322</v>
      </c>
    </row>
    <row r="30" ht="14.25">
      <c r="B30" s="3" t="s">
        <v>9</v>
      </c>
    </row>
    <row r="31" spans="3:8" ht="14.25">
      <c r="C31" s="4">
        <f aca="true" t="shared" si="4" ref="C31:H31">C4</f>
        <v>0.02</v>
      </c>
      <c r="D31" s="4">
        <f t="shared" si="4"/>
        <v>0.025</v>
      </c>
      <c r="E31" s="4">
        <f t="shared" si="4"/>
        <v>0.027</v>
      </c>
      <c r="F31" s="4">
        <f t="shared" si="4"/>
        <v>0.028</v>
      </c>
      <c r="G31" s="4">
        <f t="shared" si="4"/>
        <v>0.0285</v>
      </c>
      <c r="H31" s="4">
        <f t="shared" si="4"/>
        <v>0.0287</v>
      </c>
    </row>
    <row r="32" ht="14.25">
      <c r="B32" s="3" t="s">
        <v>15</v>
      </c>
    </row>
    <row r="33" spans="3:8" ht="14.25">
      <c r="C33">
        <f>(1-C31/C29)^2</f>
        <v>5.718060059137256E-10</v>
      </c>
      <c r="D33">
        <f>(1-D31/D29)^2</f>
        <v>8.871552959692137E-13</v>
      </c>
      <c r="E33">
        <f>(1-E31/E29)^2</f>
        <v>3.2228322484024237E-15</v>
      </c>
      <c r="F33">
        <f>(1-F31/F29)^2</f>
        <v>4.653984723968586E-14</v>
      </c>
      <c r="G33">
        <f>(1-G31/G29)^2</f>
        <v>5.166534473006304E-15</v>
      </c>
      <c r="H33">
        <f>(1-H31/H29)^2</f>
        <v>7.342500551314101E-16</v>
      </c>
    </row>
    <row r="35" spans="2:8" ht="14.25">
      <c r="B35" s="3" t="s">
        <v>10</v>
      </c>
      <c r="F35">
        <f>0.025*10^6</f>
        <v>25000</v>
      </c>
      <c r="G35">
        <f>0.025*10^6</f>
        <v>25000</v>
      </c>
      <c r="H35">
        <f>1.025*10^6</f>
        <v>1024999.9999999999</v>
      </c>
    </row>
    <row r="36" spans="2:8" ht="14.25">
      <c r="B36">
        <f>SUM(F36:H36)*EXP(E4*E3)</f>
        <v>1028168.0937493558</v>
      </c>
      <c r="F36">
        <f>F35*EXP(-F4*F3)</f>
        <v>23638.478397259907</v>
      </c>
      <c r="G36">
        <f>G35*EXP(-G4*G3)</f>
        <v>23280.72639400797</v>
      </c>
      <c r="H36">
        <f>H35*EXP(-H4*H3)</f>
        <v>940440.0382944682</v>
      </c>
    </row>
    <row r="37" ht="14.25">
      <c r="B37">
        <f>SUM(F36:H36)</f>
        <v>987359.2430857361</v>
      </c>
    </row>
    <row r="39" ht="14.25">
      <c r="B39" s="3" t="s">
        <v>11</v>
      </c>
    </row>
    <row r="40" spans="2:8" ht="14.25">
      <c r="B40">
        <f>EXP(-B9*dt)*(1/2*C40+1/2*C41)</f>
        <v>987359.240486833</v>
      </c>
      <c r="C40">
        <f>EXP(-C9*dt)*(1/2*D40+1/2*D41)</f>
        <v>993876.2862592544</v>
      </c>
      <c r="D40">
        <f>EXP(-D9*dt)*(1/2*E40+1/2*E41)</f>
        <v>1006701.9682839023</v>
      </c>
      <c r="E40" s="3">
        <f>EXP(-E9*dt)*(1/2*F40+1/2*F41)</f>
        <v>1021636.2264374857</v>
      </c>
      <c r="F40" s="3">
        <f aca="true" t="shared" si="5" ref="F40:G44">EXP(-F9*dt)*(1/2*G40+1/2*G41)+0.025*10^6</f>
        <v>1038327.1416238412</v>
      </c>
      <c r="G40" s="3">
        <f t="shared" si="5"/>
        <v>1031152.4107642326</v>
      </c>
      <c r="H40" s="3">
        <f>1.025*10^6</f>
        <v>1024999.9999999999</v>
      </c>
    </row>
    <row r="41" spans="3:8" ht="14.25">
      <c r="C41">
        <f>EXP(-C10*dt)*(1/2*D41+1/2*D42)</f>
        <v>1000687.9684542501</v>
      </c>
      <c r="D41">
        <f>EXP(-D10*dt)*(1/2*E41+1/2*E42)</f>
        <v>1012470.7417955683</v>
      </c>
      <c r="E41" s="3">
        <f>EXP(-E10*dt)*(1/2*F41+1/2*F42)</f>
        <v>1026174.0309279113</v>
      </c>
      <c r="F41" s="3">
        <f t="shared" si="5"/>
        <v>1041468.449937907</v>
      </c>
      <c r="G41" s="3">
        <f t="shared" si="5"/>
        <v>1032779.6504008138</v>
      </c>
      <c r="H41" s="3">
        <f aca="true" t="shared" si="6" ref="H41:H46">1.025*10^6</f>
        <v>1024999.9999999999</v>
      </c>
    </row>
    <row r="42" spans="4:8" ht="14.25">
      <c r="D42">
        <f>EXP(-D11*dt)*(1/2*E42+1/2*E43)</f>
        <v>1017766.3327855017</v>
      </c>
      <c r="E42" s="3">
        <f>EXP(-E11*dt)*(1/2*F42+1/2*F43)</f>
        <v>1030334.5643080167</v>
      </c>
      <c r="F42" s="3">
        <f t="shared" si="5"/>
        <v>1044344.7934760615</v>
      </c>
      <c r="G42" s="3">
        <f t="shared" si="5"/>
        <v>1034267.5000688486</v>
      </c>
      <c r="H42" s="3">
        <f t="shared" si="6"/>
        <v>1024999.9999999999</v>
      </c>
    </row>
    <row r="43" spans="5:8" ht="14.25">
      <c r="E43" s="3">
        <f>EXP(-E12*dt)*(1/2*F43+1/2*F44)</f>
        <v>1034147.7656033383</v>
      </c>
      <c r="F43" s="3">
        <f t="shared" si="5"/>
        <v>1046977.8385712885</v>
      </c>
      <c r="G43" s="3">
        <f t="shared" si="5"/>
        <v>1035627.7168976194</v>
      </c>
      <c r="H43" s="3">
        <f t="shared" si="6"/>
        <v>1024999.9999999999</v>
      </c>
    </row>
    <row r="44" spans="5:8" ht="14.25">
      <c r="E44" s="3"/>
      <c r="F44" s="3">
        <f t="shared" si="5"/>
        <v>1049387.5941608576</v>
      </c>
      <c r="G44" s="3">
        <f t="shared" si="5"/>
        <v>1036871.0968969389</v>
      </c>
      <c r="H44" s="3">
        <f t="shared" si="6"/>
        <v>1024999.9999999999</v>
      </c>
    </row>
    <row r="45" spans="5:8" ht="14.25">
      <c r="E45" s="3"/>
      <c r="F45" s="3"/>
      <c r="G45" s="3">
        <f>EXP(-G14*dt)*(1/2*H45+1/2*H46)+0.025*10^6</f>
        <v>1038007.5483772919</v>
      </c>
      <c r="H45" s="3">
        <f t="shared" si="6"/>
        <v>1024999.9999999999</v>
      </c>
    </row>
    <row r="46" spans="5:8" ht="14.25">
      <c r="E46" s="3"/>
      <c r="F46" s="3"/>
      <c r="G46" s="3"/>
      <c r="H46" s="3">
        <f t="shared" si="6"/>
        <v>1024999.9999999999</v>
      </c>
    </row>
    <row r="48" ht="14.25">
      <c r="B48" s="3" t="s">
        <v>12</v>
      </c>
    </row>
    <row r="50" spans="1:8" ht="14.25">
      <c r="A50">
        <v>1500</v>
      </c>
      <c r="B50">
        <f>EXP(-B9*dt)*(1/2*C50+1/2*C51)</f>
        <v>1500.005529028455</v>
      </c>
      <c r="C50">
        <f>EXP(-C9*dt)*(1/2*D50+1/2*D51)</f>
        <v>525.0052000822519</v>
      </c>
      <c r="D50">
        <f>EXP(-D9*dt)*(1/2*E50+1/2*E51)</f>
        <v>0</v>
      </c>
      <c r="E50">
        <f>MAX(E40-strike,0)</f>
        <v>0</v>
      </c>
      <c r="H50">
        <f>E50*E18</f>
        <v>0</v>
      </c>
    </row>
    <row r="51" spans="3:8" ht="14.25">
      <c r="C51">
        <f>EXP(-C10*dt)*(1/2*D51+1/2*D52)</f>
        <v>2505.1557457935305</v>
      </c>
      <c r="D51">
        <f>EXP(-D10*dt)*(1/2*E51+1/2*E52)</f>
        <v>1066.6077733334434</v>
      </c>
      <c r="E51">
        <f>MAX(E41-strike,0)</f>
        <v>0</v>
      </c>
      <c r="H51">
        <f>E51*E19</f>
        <v>0</v>
      </c>
    </row>
    <row r="52" spans="4:8" ht="14.25">
      <c r="D52">
        <f>EXP(-D11*dt)*(1/2*E52+1/2*E53)</f>
        <v>4015.9556560702176</v>
      </c>
      <c r="E52">
        <f>MAX(E42-strike,0)</f>
        <v>2166.47055866092</v>
      </c>
      <c r="H52">
        <f>E52*E20</f>
        <v>780.733205509913</v>
      </c>
    </row>
    <row r="53" spans="5:8" ht="14.25">
      <c r="E53">
        <f>MAX(E43-strike,0)</f>
        <v>5979.671853982494</v>
      </c>
      <c r="H53">
        <f>E53*E21</f>
        <v>719.272323518542</v>
      </c>
    </row>
    <row r="54" ht="14.25">
      <c r="H54">
        <f>SUM(H50:H53)</f>
        <v>1500.005529028455</v>
      </c>
    </row>
    <row r="55" ht="14.25">
      <c r="B55">
        <f>(1-A50/B50)^2</f>
        <v>1.3586635685363789E-11</v>
      </c>
    </row>
    <row r="57" spans="1:2" ht="14.25">
      <c r="A57" t="s">
        <v>13</v>
      </c>
      <c r="B57">
        <f>1000*SUM(C33:H33)</f>
        <v>5.727488246737111E-07</v>
      </c>
    </row>
    <row r="58" spans="1:2" ht="14.25">
      <c r="A58" t="s">
        <v>14</v>
      </c>
      <c r="B58">
        <f>B57+B55</f>
        <v>5.727624113093964E-07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Sebastian</cp:lastModifiedBy>
  <dcterms:created xsi:type="dcterms:W3CDTF">2009-10-07T16:13:25Z</dcterms:created>
  <dcterms:modified xsi:type="dcterms:W3CDTF">2009-11-03T18:34:26Z</dcterms:modified>
  <cp:category/>
  <cp:version/>
  <cp:contentType/>
  <cp:contentStatus/>
</cp:coreProperties>
</file>